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13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В. Кащ. 16" sheetId="87" r:id="rId14"/>
    <sheet name="Гущ. 160" sheetId="88" r:id="rId15"/>
    <sheet name="Гущ. 154" sheetId="89" r:id="rId16"/>
    <sheet name="Э. Алекс. 70" sheetId="90" r:id="rId17"/>
    <sheet name="Лист24" sheetId="91" state="hidden" r:id="rId18"/>
    <sheet name="Лист25" sheetId="92" state="hidden" r:id="rId19"/>
  </sheets>
  <calcPr calcId="145621"/>
</workbook>
</file>

<file path=xl/calcChain.xml><?xml version="1.0" encoding="utf-8"?>
<calcChain xmlns="http://schemas.openxmlformats.org/spreadsheetml/2006/main">
  <c r="E42" i="87" l="1"/>
  <c r="E35" i="87"/>
  <c r="D41" i="87" l="1"/>
  <c r="D40" i="87"/>
  <c r="D39" i="87"/>
  <c r="D38" i="87"/>
  <c r="D37" i="87"/>
  <c r="D36" i="87"/>
  <c r="C32" i="87"/>
  <c r="C33" i="87"/>
  <c r="C34" i="87"/>
  <c r="C35" i="87"/>
  <c r="C36" i="87"/>
  <c r="C37" i="87"/>
  <c r="C38" i="87"/>
  <c r="C39" i="87"/>
  <c r="C40" i="87"/>
  <c r="C41" i="87"/>
  <c r="C29" i="87"/>
  <c r="C30" i="87"/>
  <c r="D30" i="87" l="1"/>
  <c r="C31" i="87"/>
  <c r="D31" i="87" s="1"/>
  <c r="D33" i="87"/>
  <c r="E34" i="87" l="1"/>
  <c r="C18" i="87" l="1"/>
  <c r="D45" i="87" l="1"/>
  <c r="D32" i="87"/>
  <c r="D19" i="87"/>
  <c r="E19" i="87"/>
  <c r="E26" i="87"/>
  <c r="F19" i="90"/>
  <c r="F27" i="90"/>
  <c r="F19" i="89"/>
  <c r="F27" i="89"/>
  <c r="F19" i="88"/>
  <c r="F27" i="88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C11" i="87"/>
  <c r="E22" i="87"/>
  <c r="E21" i="87"/>
  <c r="C17" i="87"/>
  <c r="C12" i="87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9" i="87" l="1"/>
  <c r="D34" i="87" s="1"/>
  <c r="C25" i="87"/>
  <c r="E25" i="87" s="1"/>
  <c r="E24" i="87"/>
  <c r="E18" i="87"/>
  <c r="E23" i="87"/>
  <c r="D22" i="74"/>
  <c r="F22" i="74"/>
  <c r="D22" i="78"/>
  <c r="F22" i="78"/>
  <c r="D21" i="90"/>
  <c r="F21" i="90"/>
  <c r="D21" i="74"/>
  <c r="F21" i="74"/>
  <c r="D21" i="75"/>
  <c r="F21" i="75"/>
  <c r="D21" i="78"/>
  <c r="F21" i="78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8"/>
  <c r="D27" i="90"/>
  <c r="C26" i="88"/>
  <c r="F26" i="88" s="1"/>
  <c r="E17" i="73"/>
  <c r="C21" i="88"/>
  <c r="C22" i="88"/>
  <c r="C21" i="87"/>
  <c r="D21" i="87" s="1"/>
  <c r="C22" i="87"/>
  <c r="D22" i="87" s="1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88"/>
  <c r="F24" i="88"/>
  <c r="D23" i="88"/>
  <c r="F23" i="88"/>
  <c r="D24" i="89"/>
  <c r="F24" i="89"/>
  <c r="D23" i="89"/>
  <c r="F23" i="89"/>
  <c r="F28" i="89" s="1"/>
  <c r="D22" i="76"/>
  <c r="F22" i="7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F28" i="78"/>
  <c r="F28" i="77"/>
  <c r="F28" i="76"/>
  <c r="F28" i="75"/>
  <c r="C28" i="90"/>
  <c r="E28" i="90"/>
  <c r="C28" i="89"/>
  <c r="E28" i="89"/>
  <c r="E28" i="88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90"/>
  <c r="F31" i="90" s="1"/>
  <c r="E31" i="89"/>
  <c r="F31" i="89" s="1"/>
  <c r="E31" i="77"/>
  <c r="F31" i="77" s="1"/>
  <c r="E31" i="73"/>
  <c r="F31" i="73" s="1"/>
  <c r="D31" i="72"/>
  <c r="E31" i="78"/>
  <c r="F31" i="78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D43" i="87" s="1"/>
  <c r="C27" i="87"/>
  <c r="D28" i="87" l="1"/>
</calcChain>
</file>

<file path=xl/sharedStrings.xml><?xml version="1.0" encoding="utf-8"?>
<sst xmlns="http://schemas.openxmlformats.org/spreadsheetml/2006/main" count="888" uniqueCount="158">
  <si>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</si>
  <si>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</si>
  <si>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</si>
  <si>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</si>
  <si>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</si>
  <si>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</si>
  <si>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</si>
  <si>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</si>
  <si>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</si>
  <si>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</si>
  <si>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</si>
  <si>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</si>
  <si>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</si>
  <si>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</si>
  <si>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</si>
  <si>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</si>
  <si>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</si>
  <si>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</si>
  <si>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</si>
  <si>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</si>
  <si>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</si>
  <si>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</si>
  <si>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</si>
  <si>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</si>
  <si>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</si>
  <si>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</si>
  <si>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</si>
  <si>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</si>
  <si>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</si>
  <si>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</si>
  <si>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</si>
  <si>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</si>
  <si>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</si>
  <si>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</si>
  <si>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</si>
  <si>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</si>
  <si>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</si>
  <si>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</si>
  <si>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</si>
  <si>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</si>
  <si>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</si>
  <si>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</si>
  <si>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</si>
  <si>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</si>
  <si>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</si>
  <si>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</si>
  <si>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</si>
  <si>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</si>
  <si>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</si>
  <si>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</si>
  <si>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</si>
  <si>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</si>
  <si>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</si>
  <si>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</si>
  <si>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</si>
  <si>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</si>
  <si>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</si>
  <si>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</si>
  <si>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</si>
  <si>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</si>
  <si>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</si>
  <si>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</si>
  <si>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</si>
  <si>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</si>
  <si>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</si>
  <si>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</si>
  <si>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</si>
  <si>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</si>
  <si>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</si>
  <si>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</si>
  <si>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</si>
  <si>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</si>
  <si>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</si>
  <si>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</si>
  <si>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</si>
  <si>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</si>
  <si>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</si>
  <si>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</si>
  <si>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</si>
  <si>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</si>
  <si>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</si>
  <si>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</si>
  <si>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</si>
  <si>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</si>
  <si>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</si>
  <si>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</si>
  <si>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</si>
  <si>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</si>
  <si>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</si>
  <si>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</si>
  <si>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</si>
  <si>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</si>
  <si>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</si>
  <si>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</si>
  <si>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</si>
  <si>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</si>
  <si>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</si>
  <si>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</si>
  <si>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</si>
  <si>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</si>
  <si>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</si>
  <si>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</si>
  <si>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</si>
  <si>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</si>
  <si>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</si>
  <si>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</si>
  <si>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</si>
  <si>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</si>
  <si>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</si>
  <si>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</si>
  <si>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</si>
  <si>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</si>
  <si>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</si>
  <si>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</si>
  <si>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</si>
  <si>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</si>
  <si>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</si>
  <si>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</si>
  <si>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</si>
  <si>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</si>
  <si>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</si>
  <si>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</si>
  <si>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</si>
  <si>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</si>
  <si>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</si>
  <si>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</si>
  <si>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</si>
  <si>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</si>
  <si>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3.4.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</si>
  <si>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</si>
  <si>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</si>
  <si>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</si>
  <si>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</si>
  <si>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</t>
  </si>
  <si>
    <t>Кавалерийская,3</t>
  </si>
  <si>
    <t>Ремонт арки</t>
  </si>
  <si>
    <t>Замена запорной арматуры</t>
  </si>
  <si>
    <t>4.0</t>
  </si>
  <si>
    <t>Установка скамьи под. 6,7,8</t>
  </si>
  <si>
    <t>Обрезка деревьев</t>
  </si>
  <si>
    <t>Ремонт межпанельных швов 100п.м.</t>
  </si>
  <si>
    <t>Ремонт кровли 100 кв.м.</t>
  </si>
  <si>
    <t>Установка решеток на цокольные окна</t>
  </si>
  <si>
    <t>5.1</t>
  </si>
  <si>
    <t>3.5</t>
  </si>
  <si>
    <t>3.6</t>
  </si>
  <si>
    <t>3.7</t>
  </si>
  <si>
    <t>3.0</t>
  </si>
  <si>
    <t>Промывка, опрессовка ОС</t>
  </si>
  <si>
    <t>Замена козырька над входом в подъезд № 4</t>
  </si>
  <si>
    <t>Ремонт подъезда №10</t>
  </si>
  <si>
    <t>4.1</t>
  </si>
  <si>
    <t>4.2</t>
  </si>
  <si>
    <t>4.3</t>
  </si>
  <si>
    <t>4.4</t>
  </si>
  <si>
    <t>4.5</t>
  </si>
  <si>
    <t>Остаток денежных средств</t>
  </si>
  <si>
    <t>Ремонт входов в подъезды с 1 по 8, с 10 по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</si>
</sst>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1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  <protection locked="0"/>
    </xf>
    <xf numFmtId="2" fontId="11" fillId="2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49" fontId="12" fillId="2" borderId="3" xfId="0" applyNumberFormat="1" applyFont="1" applyFill="1" applyBorder="1" applyAlignment="1" applyProtection="1">
      <alignment wrapText="1"/>
    </xf>
    <xf numFmtId="2" fontId="11" fillId="2" borderId="6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30.6" customHeight="1" x14ac:dyDescent="0.25">
      <c r="A2" s="169" t="s">
        <v>66</v>
      </c>
      <c r="B2" s="169"/>
      <c r="C2" s="169"/>
      <c r="D2" s="169"/>
      <c r="E2" s="169"/>
      <c r="F2" s="169"/>
      <c r="G2" s="16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0" t="s">
        <v>50</v>
      </c>
      <c r="D4" s="171"/>
      <c r="E4" s="171"/>
      <c r="F4" s="42"/>
    </row>
    <row r="5" spans="1:7" x14ac:dyDescent="0.25">
      <c r="B5" s="9" t="s">
        <v>1</v>
      </c>
      <c r="C5" s="172">
        <v>4</v>
      </c>
      <c r="D5" s="173"/>
      <c r="E5" s="173"/>
      <c r="F5" s="43"/>
    </row>
    <row r="6" spans="1:7" x14ac:dyDescent="0.25">
      <c r="B6" s="10" t="s">
        <v>2</v>
      </c>
      <c r="C6" s="172">
        <v>7505.5</v>
      </c>
      <c r="D6" s="173"/>
      <c r="E6" s="173"/>
      <c r="F6" s="43"/>
    </row>
    <row r="7" spans="1:7" ht="18.75" customHeight="1" x14ac:dyDescent="0.25">
      <c r="B7" s="39" t="s">
        <v>47</v>
      </c>
      <c r="C7" s="165">
        <v>64200</v>
      </c>
      <c r="D7" s="166"/>
      <c r="E7" s="167"/>
      <c r="F7" s="44"/>
    </row>
    <row r="8" spans="1:7" x14ac:dyDescent="0.25">
      <c r="B8" s="56"/>
      <c r="D8" s="38">
        <v>9</v>
      </c>
    </row>
    <row r="9" spans="1:7" x14ac:dyDescent="0.25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 x14ac:dyDescent="0.25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 x14ac:dyDescent="0.25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1" t="s">
        <v>34</v>
      </c>
      <c r="C46" s="15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.75" customHeight="1" x14ac:dyDescent="0.35">
      <c r="A2" s="197" t="s">
        <v>115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116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3926.2</v>
      </c>
      <c r="D6" s="200"/>
      <c r="E6" s="20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117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10</v>
      </c>
      <c r="D5" s="200"/>
      <c r="E5" s="200"/>
      <c r="F5" s="77"/>
    </row>
    <row r="6" spans="1:7" ht="19.5" x14ac:dyDescent="0.35">
      <c r="B6" s="78" t="s">
        <v>2</v>
      </c>
      <c r="C6" s="199">
        <v>17699.099999999999</v>
      </c>
      <c r="D6" s="200"/>
      <c r="E6" s="200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" customHeight="1" x14ac:dyDescent="0.35">
      <c r="A2" s="197" t="s">
        <v>118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3240.8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7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40.5" customHeight="1" x14ac:dyDescent="0.35">
      <c r="A2" s="197" t="s">
        <v>119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3239.5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5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23" zoomScale="77" zoomScaleNormal="77" workbookViewId="0">
      <selection activeCell="G32" sqref="G32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7" t="s">
        <v>133</v>
      </c>
      <c r="B2" s="197"/>
      <c r="C2" s="197"/>
      <c r="D2" s="197"/>
      <c r="E2" s="197"/>
    </row>
    <row r="3" spans="1:5" ht="19.5" x14ac:dyDescent="0.35">
      <c r="B3" s="109"/>
      <c r="C3" s="110" t="s">
        <v>134</v>
      </c>
      <c r="D3" s="110"/>
      <c r="E3" s="110"/>
    </row>
    <row r="4" spans="1:5" ht="19.5" x14ac:dyDescent="0.35">
      <c r="B4" s="73" t="s">
        <v>0</v>
      </c>
      <c r="C4" s="198" t="s">
        <v>110</v>
      </c>
      <c r="D4" s="184"/>
      <c r="E4" s="184"/>
    </row>
    <row r="5" spans="1:5" ht="19.5" x14ac:dyDescent="0.35">
      <c r="B5" s="73" t="s">
        <v>1</v>
      </c>
      <c r="C5" s="199">
        <v>11</v>
      </c>
      <c r="D5" s="200"/>
      <c r="E5" s="200"/>
    </row>
    <row r="6" spans="1:5" ht="19.5" x14ac:dyDescent="0.35">
      <c r="B6" s="78" t="s">
        <v>2</v>
      </c>
      <c r="C6" s="199">
        <v>21474.54</v>
      </c>
      <c r="D6" s="200"/>
      <c r="E6" s="200"/>
    </row>
    <row r="7" spans="1:5" ht="19.5" x14ac:dyDescent="0.35">
      <c r="B7" s="78" t="s">
        <v>89</v>
      </c>
      <c r="C7" s="79">
        <v>2388</v>
      </c>
      <c r="D7" s="80"/>
      <c r="E7" s="81"/>
    </row>
    <row r="8" spans="1:5" ht="39" x14ac:dyDescent="0.3">
      <c r="B8" s="98" t="s">
        <v>96</v>
      </c>
      <c r="C8" s="193"/>
      <c r="D8" s="194"/>
      <c r="E8" s="195"/>
    </row>
    <row r="9" spans="1:5" ht="19.5" x14ac:dyDescent="0.3">
      <c r="B9" s="108" t="s">
        <v>91</v>
      </c>
      <c r="C9" s="105">
        <v>3527635.09</v>
      </c>
      <c r="D9" s="106"/>
      <c r="E9" s="107"/>
    </row>
    <row r="10" spans="1:5" x14ac:dyDescent="0.3">
      <c r="B10" s="87" t="s">
        <v>87</v>
      </c>
      <c r="C10" s="88">
        <v>8.5</v>
      </c>
      <c r="D10" s="66"/>
      <c r="E10" s="46"/>
    </row>
    <row r="11" spans="1:5" x14ac:dyDescent="0.3">
      <c r="B11" s="87" t="s">
        <v>93</v>
      </c>
      <c r="C11" s="88">
        <f>12*D45</f>
        <v>78672</v>
      </c>
      <c r="D11" s="66"/>
      <c r="E11" s="46"/>
    </row>
    <row r="12" spans="1:5" x14ac:dyDescent="0.3">
      <c r="B12" s="87" t="s">
        <v>88</v>
      </c>
      <c r="C12" s="89">
        <f>C6*C10*12</f>
        <v>2190403.08</v>
      </c>
      <c r="D12" s="66">
        <f>C12/12</f>
        <v>182533.59</v>
      </c>
      <c r="E12" s="46"/>
    </row>
    <row r="13" spans="1:5" x14ac:dyDescent="0.3">
      <c r="A13" s="182"/>
      <c r="B13" s="183"/>
      <c r="C13" s="183"/>
      <c r="D13" s="183"/>
      <c r="E13" s="184"/>
    </row>
    <row r="14" spans="1:5" ht="2.25" customHeight="1" x14ac:dyDescent="0.3">
      <c r="A14" s="111"/>
      <c r="B14" s="112"/>
      <c r="C14" s="112"/>
      <c r="D14" s="113"/>
      <c r="E14" s="114"/>
    </row>
    <row r="15" spans="1:5" ht="18.75" customHeight="1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</row>
    <row r="16" spans="1:5" ht="75" x14ac:dyDescent="0.3">
      <c r="A16" s="186"/>
      <c r="B16" s="158"/>
      <c r="C16" s="188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121116.4056</v>
      </c>
      <c r="D17" s="15">
        <v>5.64</v>
      </c>
      <c r="E17" s="15">
        <f>C17*12</f>
        <v>1453396.8672</v>
      </c>
    </row>
    <row r="18" spans="1:5" x14ac:dyDescent="0.3">
      <c r="A18" s="100" t="s">
        <v>10</v>
      </c>
      <c r="B18" s="18" t="s">
        <v>11</v>
      </c>
      <c r="C18" s="15">
        <f>0.67*C6</f>
        <v>14387.941800000002</v>
      </c>
      <c r="D18" s="15">
        <v>0.67</v>
      </c>
      <c r="E18" s="15">
        <f>C18*12</f>
        <v>172655.30160000004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6.2865141698029384E-2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305.25</v>
      </c>
      <c r="D20" s="15">
        <f>C20/C6</f>
        <v>1.4214507039498867E-2</v>
      </c>
      <c r="E20" s="3">
        <v>3663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467.65000000000003</v>
      </c>
      <c r="D21" s="54">
        <f>C21/C6</f>
        <v>2.1776950751913663E-2</v>
      </c>
      <c r="E21" s="15">
        <f>C7*2.35</f>
        <v>5611.8</v>
      </c>
    </row>
    <row r="22" spans="1:5" x14ac:dyDescent="0.3">
      <c r="A22" s="118" t="s">
        <v>45</v>
      </c>
      <c r="B22" s="1" t="s">
        <v>85</v>
      </c>
      <c r="C22" s="15">
        <f>E22/12</f>
        <v>322.38000000000005</v>
      </c>
      <c r="D22" s="54">
        <f>C22/C6</f>
        <v>1.5012195837489419E-2</v>
      </c>
      <c r="E22" s="15">
        <f>C7*1.62</f>
        <v>3868.5600000000004</v>
      </c>
    </row>
    <row r="23" spans="1:5" s="119" customFormat="1" x14ac:dyDescent="0.3">
      <c r="A23" s="118" t="s">
        <v>123</v>
      </c>
      <c r="B23" s="1" t="s">
        <v>37</v>
      </c>
      <c r="C23" s="15">
        <f>C12*12%/12</f>
        <v>21904.030799999997</v>
      </c>
      <c r="D23" s="15">
        <f>C23/C6</f>
        <v>1.0199999999999998</v>
      </c>
      <c r="E23" s="3">
        <f>C12*12%</f>
        <v>262848.36959999998</v>
      </c>
    </row>
    <row r="24" spans="1:5" ht="37.5" x14ac:dyDescent="0.3">
      <c r="A24" s="118" t="s">
        <v>124</v>
      </c>
      <c r="B24" s="1" t="s">
        <v>83</v>
      </c>
      <c r="C24" s="15">
        <f>C12*0.9%/12</f>
        <v>1642.8023100000003</v>
      </c>
      <c r="D24" s="15">
        <f>C24/C6</f>
        <v>7.6500000000000012E-2</v>
      </c>
      <c r="E24" s="3">
        <f>C12*0.9%</f>
        <v>19713.627720000004</v>
      </c>
    </row>
    <row r="25" spans="1:5" s="119" customFormat="1" x14ac:dyDescent="0.3">
      <c r="A25" s="118" t="s">
        <v>125</v>
      </c>
      <c r="B25" s="1" t="s">
        <v>84</v>
      </c>
      <c r="C25" s="15">
        <f>C12*2.5%/12</f>
        <v>4563.3397500000001</v>
      </c>
      <c r="D25" s="15">
        <f>C25/C6</f>
        <v>0.21249999999999999</v>
      </c>
      <c r="E25" s="3">
        <f>C25*12</f>
        <v>54760.077000000005</v>
      </c>
    </row>
    <row r="26" spans="1:5" s="121" customFormat="1" x14ac:dyDescent="0.3">
      <c r="A26" s="118" t="s">
        <v>126</v>
      </c>
      <c r="B26" s="48" t="s">
        <v>108</v>
      </c>
      <c r="C26" s="49">
        <f>E26/12</f>
        <v>2939.6959083333331</v>
      </c>
      <c r="D26" s="49">
        <f>E26/C6/12</f>
        <v>0.13689214801962385</v>
      </c>
      <c r="E26" s="50">
        <f>C9*1%</f>
        <v>35276.350899999998</v>
      </c>
    </row>
    <row r="27" spans="1:5" s="123" customFormat="1" x14ac:dyDescent="0.3">
      <c r="A27" s="122"/>
      <c r="B27" s="66" t="s">
        <v>129</v>
      </c>
      <c r="C27" s="14">
        <f>SUM(C17:C26)</f>
        <v>168999.49616833334</v>
      </c>
      <c r="D27" s="14">
        <f>SUM(D17:D26)</f>
        <v>7.8697609433465558</v>
      </c>
      <c r="E27" s="14">
        <f>SUM(E17:E26)</f>
        <v>2027993.9540200003</v>
      </c>
    </row>
    <row r="28" spans="1:5" ht="37.5" x14ac:dyDescent="0.3">
      <c r="A28" s="118" t="s">
        <v>147</v>
      </c>
      <c r="B28" s="90" t="s">
        <v>94</v>
      </c>
      <c r="C28" s="134">
        <f>E28/12</f>
        <v>13534.093831666649</v>
      </c>
      <c r="D28" s="134">
        <f>C28/C6</f>
        <v>0.63023905665344393</v>
      </c>
      <c r="E28" s="134">
        <f>C12-E27</f>
        <v>162409.12597999978</v>
      </c>
    </row>
    <row r="29" spans="1:5" x14ac:dyDescent="0.3">
      <c r="A29" s="120" t="s">
        <v>127</v>
      </c>
      <c r="B29" s="48" t="s">
        <v>135</v>
      </c>
      <c r="C29" s="15">
        <f t="shared" ref="C29:C41" si="1">E29/12</f>
        <v>2083.3333333333335</v>
      </c>
      <c r="D29" s="54">
        <f>C32/C6</f>
        <v>8.5372414651644843E-2</v>
      </c>
      <c r="E29" s="50">
        <v>25000</v>
      </c>
    </row>
    <row r="30" spans="1:5" x14ac:dyDescent="0.3">
      <c r="A30" s="120" t="s">
        <v>128</v>
      </c>
      <c r="B30" s="48" t="s">
        <v>148</v>
      </c>
      <c r="C30" s="15">
        <f t="shared" si="1"/>
        <v>4583.333333333333</v>
      </c>
      <c r="D30" s="54">
        <f>C30/C6</f>
        <v>0.21343103662911209</v>
      </c>
      <c r="E30" s="50">
        <v>55000</v>
      </c>
    </row>
    <row r="31" spans="1:5" x14ac:dyDescent="0.3">
      <c r="A31" s="120" t="s">
        <v>144</v>
      </c>
      <c r="B31" s="18" t="s">
        <v>138</v>
      </c>
      <c r="C31" s="15">
        <f t="shared" si="1"/>
        <v>1666.6666666666667</v>
      </c>
      <c r="D31" s="54">
        <f>C31/C6</f>
        <v>7.7611286046949862E-2</v>
      </c>
      <c r="E31" s="15">
        <v>20000</v>
      </c>
    </row>
    <row r="32" spans="1:5" x14ac:dyDescent="0.3">
      <c r="A32" s="120" t="s">
        <v>145</v>
      </c>
      <c r="B32" s="18" t="s">
        <v>142</v>
      </c>
      <c r="C32" s="15">
        <f t="shared" si="1"/>
        <v>1833.3333333333333</v>
      </c>
      <c r="D32" s="54">
        <f>C32/C6</f>
        <v>8.5372414651644843E-2</v>
      </c>
      <c r="E32" s="15">
        <v>22000</v>
      </c>
    </row>
    <row r="33" spans="1:6" x14ac:dyDescent="0.3">
      <c r="A33" s="120" t="s">
        <v>146</v>
      </c>
      <c r="B33" s="18" t="s">
        <v>139</v>
      </c>
      <c r="C33" s="15">
        <f t="shared" si="1"/>
        <v>2500</v>
      </c>
      <c r="D33" s="54">
        <f>C33/C6</f>
        <v>0.11641692907042479</v>
      </c>
      <c r="E33" s="15">
        <v>30000</v>
      </c>
    </row>
    <row r="34" spans="1:6" x14ac:dyDescent="0.3">
      <c r="A34" s="100"/>
      <c r="B34" s="22" t="s">
        <v>130</v>
      </c>
      <c r="C34" s="15">
        <f t="shared" si="1"/>
        <v>12666.666666666666</v>
      </c>
      <c r="D34" s="14">
        <f>SUM(D29:D33)</f>
        <v>0.5782040810497765</v>
      </c>
      <c r="E34" s="14">
        <f>SUM(E29:E33)</f>
        <v>152000</v>
      </c>
      <c r="F34" s="135"/>
    </row>
    <row r="35" spans="1:6" ht="18" customHeight="1" x14ac:dyDescent="0.3">
      <c r="A35" s="18" t="s">
        <v>137</v>
      </c>
      <c r="B35" s="140" t="s">
        <v>156</v>
      </c>
      <c r="C35" s="15">
        <f t="shared" si="1"/>
        <v>40012.083333333336</v>
      </c>
      <c r="D35" s="91"/>
      <c r="E35" s="141">
        <f>401473+C11</f>
        <v>480145</v>
      </c>
    </row>
    <row r="36" spans="1:6" ht="18" customHeight="1" x14ac:dyDescent="0.3">
      <c r="A36" s="18" t="s">
        <v>143</v>
      </c>
      <c r="B36" s="142" t="s">
        <v>141</v>
      </c>
      <c r="C36" s="15">
        <f t="shared" si="1"/>
        <v>6666.666666666667</v>
      </c>
      <c r="D36" s="54">
        <f>C36/C6</f>
        <v>0.31044514418779945</v>
      </c>
      <c r="E36" s="54">
        <v>80000</v>
      </c>
    </row>
    <row r="37" spans="1:6" ht="18" customHeight="1" x14ac:dyDescent="0.3">
      <c r="A37" s="18" t="s">
        <v>151</v>
      </c>
      <c r="B37" s="144" t="s">
        <v>136</v>
      </c>
      <c r="C37" s="15">
        <f t="shared" si="1"/>
        <v>3333.3333333333335</v>
      </c>
      <c r="D37" s="54">
        <f>C37/C6</f>
        <v>0.15522257209389972</v>
      </c>
      <c r="E37" s="143">
        <v>40000</v>
      </c>
    </row>
    <row r="38" spans="1:6" ht="18" customHeight="1" x14ac:dyDescent="0.3">
      <c r="A38" s="18" t="s">
        <v>152</v>
      </c>
      <c r="B38" s="144" t="s">
        <v>157</v>
      </c>
      <c r="C38" s="15">
        <f t="shared" si="1"/>
        <v>9166.6666666666661</v>
      </c>
      <c r="D38" s="54">
        <f>C38/C6</f>
        <v>0.42686207325822417</v>
      </c>
      <c r="E38" s="143">
        <v>110000</v>
      </c>
    </row>
    <row r="39" spans="1:6" ht="18" customHeight="1" x14ac:dyDescent="0.3">
      <c r="A39" s="18" t="s">
        <v>153</v>
      </c>
      <c r="B39" s="142" t="s">
        <v>140</v>
      </c>
      <c r="C39" s="15">
        <f t="shared" si="1"/>
        <v>3333.3333333333335</v>
      </c>
      <c r="D39" s="54">
        <f>C39/C6</f>
        <v>0.15522257209389972</v>
      </c>
      <c r="E39" s="143">
        <v>40000</v>
      </c>
    </row>
    <row r="40" spans="1:6" ht="18" customHeight="1" x14ac:dyDescent="0.3">
      <c r="A40" s="18" t="s">
        <v>154</v>
      </c>
      <c r="B40" s="46" t="s">
        <v>150</v>
      </c>
      <c r="C40" s="15">
        <f t="shared" si="1"/>
        <v>8333.3333333333339</v>
      </c>
      <c r="D40" s="54">
        <f>C40/C6</f>
        <v>0.38805643023474934</v>
      </c>
      <c r="E40" s="143">
        <v>100000</v>
      </c>
    </row>
    <row r="41" spans="1:6" ht="18" customHeight="1" x14ac:dyDescent="0.3">
      <c r="A41" s="18" t="s">
        <v>155</v>
      </c>
      <c r="B41" s="144" t="s">
        <v>149</v>
      </c>
      <c r="C41" s="15">
        <f t="shared" si="1"/>
        <v>2500</v>
      </c>
      <c r="D41" s="54">
        <f>C41/C6</f>
        <v>0.11641692907042479</v>
      </c>
      <c r="E41" s="143">
        <v>30000</v>
      </c>
    </row>
    <row r="42" spans="1:6" ht="18" customHeight="1" x14ac:dyDescent="0.3">
      <c r="A42" s="18"/>
      <c r="B42" s="145"/>
      <c r="C42" s="146"/>
      <c r="D42" s="54"/>
      <c r="E42" s="143">
        <f>SUM(E36:E41)</f>
        <v>400000</v>
      </c>
    </row>
    <row r="43" spans="1:6" ht="33" customHeight="1" x14ac:dyDescent="0.3">
      <c r="A43" s="100"/>
      <c r="B43" s="147" t="s">
        <v>131</v>
      </c>
      <c r="C43" s="174"/>
      <c r="D43" s="136">
        <f>D27+D34</f>
        <v>8.447965024396332</v>
      </c>
      <c r="E43" s="133"/>
    </row>
    <row r="44" spans="1:6" ht="3" customHeight="1" x14ac:dyDescent="0.3">
      <c r="A44" s="126"/>
      <c r="B44" s="126"/>
      <c r="C44" s="127"/>
      <c r="D44" s="26"/>
      <c r="E44" s="127"/>
    </row>
    <row r="45" spans="1:6" ht="42" customHeight="1" x14ac:dyDescent="0.3">
      <c r="A45" s="126"/>
      <c r="B45" s="137" t="s">
        <v>132</v>
      </c>
      <c r="C45" s="138">
        <v>7450</v>
      </c>
      <c r="D45" s="138">
        <f>C45/100*88</f>
        <v>6556</v>
      </c>
      <c r="E45" s="26"/>
    </row>
    <row r="46" spans="1:6" ht="2.25" customHeight="1" x14ac:dyDescent="0.3">
      <c r="A46" s="126"/>
      <c r="B46" s="126"/>
      <c r="C46" s="127"/>
      <c r="D46" s="127"/>
      <c r="E46" s="127"/>
    </row>
    <row r="47" spans="1:6" x14ac:dyDescent="0.3">
      <c r="A47" s="128"/>
      <c r="B47" s="211" t="s">
        <v>95</v>
      </c>
      <c r="C47" s="212"/>
      <c r="D47" s="212"/>
      <c r="E47" s="213"/>
    </row>
    <row r="48" spans="1:6" ht="88.5" customHeight="1" x14ac:dyDescent="0.3">
      <c r="A48" s="128"/>
      <c r="B48" s="214"/>
      <c r="C48" s="215"/>
      <c r="D48" s="215"/>
      <c r="E48" s="216"/>
    </row>
    <row r="49" spans="1:5" ht="22.5" customHeight="1" x14ac:dyDescent="0.3">
      <c r="A49" s="57" t="s">
        <v>39</v>
      </c>
      <c r="B49" s="57"/>
      <c r="C49" s="131"/>
      <c r="D49" s="57"/>
      <c r="E49" s="129"/>
    </row>
    <row r="50" spans="1:5" ht="39" customHeight="1" x14ac:dyDescent="0.3">
      <c r="A50" s="126"/>
      <c r="B50" s="126"/>
      <c r="C50" s="131"/>
      <c r="D50" s="127"/>
      <c r="E50" s="127"/>
    </row>
    <row r="51" spans="1:5" x14ac:dyDescent="0.3">
      <c r="A51" s="132"/>
      <c r="B51" s="132"/>
      <c r="C51" s="131"/>
      <c r="D51" s="131"/>
      <c r="E51" s="131"/>
    </row>
    <row r="52" spans="1:5" x14ac:dyDescent="0.3">
      <c r="A52" s="132"/>
      <c r="B52" s="132"/>
      <c r="C52" s="131"/>
      <c r="D52" s="131"/>
      <c r="E52" s="131"/>
    </row>
    <row r="53" spans="1:5" x14ac:dyDescent="0.3">
      <c r="A53" s="132"/>
      <c r="B53" s="132"/>
      <c r="C53" s="131"/>
      <c r="D53" s="131"/>
      <c r="E53" s="131"/>
    </row>
    <row r="54" spans="1:5" x14ac:dyDescent="0.3">
      <c r="A54" s="132"/>
      <c r="B54" s="132"/>
      <c r="C54" s="131"/>
      <c r="D54" s="131"/>
      <c r="E54" s="131"/>
    </row>
    <row r="55" spans="1:5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132"/>
      <c r="B58" s="132"/>
      <c r="C58" s="131"/>
      <c r="D58" s="131"/>
      <c r="E58" s="131"/>
    </row>
    <row r="59" spans="1:5" s="75" customFormat="1" x14ac:dyDescent="0.3">
      <c r="A59" s="132"/>
      <c r="B59" s="132"/>
      <c r="C59" s="131"/>
      <c r="D59" s="131"/>
      <c r="E59" s="131"/>
    </row>
    <row r="60" spans="1:5" s="75" customFormat="1" x14ac:dyDescent="0.3">
      <c r="A60" s="132"/>
      <c r="B60" s="132"/>
      <c r="C60" s="131"/>
      <c r="D60" s="131"/>
      <c r="E60" s="131"/>
    </row>
    <row r="61" spans="1:5" s="75" customFormat="1" x14ac:dyDescent="0.3">
      <c r="A61" s="132"/>
      <c r="B61" s="13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131"/>
      <c r="D89" s="131"/>
      <c r="E89" s="131"/>
    </row>
    <row r="90" spans="1:5" s="75" customFormat="1" x14ac:dyDescent="0.3">
      <c r="A90" s="72"/>
      <c r="B90" s="72"/>
      <c r="C90" s="131"/>
      <c r="D90" s="131"/>
      <c r="E90" s="131"/>
    </row>
    <row r="91" spans="1:5" s="75" customFormat="1" x14ac:dyDescent="0.3">
      <c r="A91" s="72"/>
      <c r="B91" s="72"/>
      <c r="C91" s="131"/>
      <c r="D91" s="131"/>
      <c r="E91" s="131"/>
    </row>
    <row r="92" spans="1:5" s="75" customFormat="1" x14ac:dyDescent="0.3">
      <c r="A92" s="72"/>
      <c r="B92" s="72"/>
      <c r="C92" s="131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  <row r="94" spans="1:5" s="75" customFormat="1" x14ac:dyDescent="0.3">
      <c r="A94" s="72"/>
      <c r="B94" s="72"/>
      <c r="C94" s="72"/>
      <c r="D94" s="131"/>
      <c r="E94" s="131"/>
    </row>
    <row r="95" spans="1:5" s="75" customFormat="1" x14ac:dyDescent="0.3">
      <c r="A95" s="72"/>
      <c r="B95" s="72"/>
      <c r="C95" s="72"/>
      <c r="D95" s="131"/>
      <c r="E95" s="131"/>
    </row>
    <row r="96" spans="1:5" s="75" customFormat="1" x14ac:dyDescent="0.3">
      <c r="A96" s="72"/>
      <c r="B96" s="72"/>
      <c r="C96" s="72"/>
      <c r="D96" s="131"/>
      <c r="E96" s="131"/>
    </row>
    <row r="97" spans="1:5" s="75" customFormat="1" x14ac:dyDescent="0.3">
      <c r="A97" s="72"/>
      <c r="B97" s="72"/>
      <c r="C97" s="72"/>
      <c r="D97" s="131"/>
      <c r="E97" s="131"/>
    </row>
  </sheetData>
  <mergeCells count="12">
    <mergeCell ref="C8:E8"/>
    <mergeCell ref="A2:E2"/>
    <mergeCell ref="C4:E4"/>
    <mergeCell ref="C5:E5"/>
    <mergeCell ref="C6:E6"/>
    <mergeCell ref="B43:C43"/>
    <mergeCell ref="B47:E48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40.5" customHeight="1" x14ac:dyDescent="0.35">
      <c r="A2" s="197" t="s">
        <v>120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17806.240000000002</v>
      </c>
      <c r="D6" s="200"/>
      <c r="E6" s="200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121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17771.009999999998</v>
      </c>
      <c r="D6" s="200"/>
      <c r="E6" s="200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5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122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3213.97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6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5.25" customHeight="1" x14ac:dyDescent="0.35">
      <c r="A2" s="197" t="s">
        <v>109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11183.8</v>
      </c>
      <c r="D6" s="200"/>
      <c r="E6" s="20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4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100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7"/>
      <c r="C46" s="148"/>
      <c r="D46" s="149"/>
      <c r="E46" s="15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1" t="s">
        <v>34</v>
      </c>
      <c r="C48" s="15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105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7"/>
      <c r="C48" s="148"/>
      <c r="D48" s="149"/>
      <c r="E48" s="15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1" t="s">
        <v>34</v>
      </c>
      <c r="C50" s="15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3.75" customHeight="1" x14ac:dyDescent="0.35">
      <c r="A2" s="197" t="s">
        <v>106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18162.099999999999</v>
      </c>
      <c r="D6" s="200"/>
      <c r="E6" s="20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7</v>
      </c>
      <c r="D5" s="200"/>
      <c r="E5" s="200"/>
      <c r="F5" s="77"/>
    </row>
    <row r="6" spans="1:7" ht="19.5" x14ac:dyDescent="0.35">
      <c r="B6" s="78" t="s">
        <v>2</v>
      </c>
      <c r="C6" s="199">
        <v>12392.69</v>
      </c>
      <c r="D6" s="200"/>
      <c r="E6" s="20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5</v>
      </c>
      <c r="D5" s="200"/>
      <c r="E5" s="200"/>
      <c r="F5" s="77"/>
    </row>
    <row r="6" spans="1:7" ht="19.5" x14ac:dyDescent="0.35">
      <c r="B6" s="78" t="s">
        <v>2</v>
      </c>
      <c r="C6" s="199">
        <v>9285.86</v>
      </c>
      <c r="D6" s="200"/>
      <c r="E6" s="20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113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3183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7.5" customHeight="1" x14ac:dyDescent="0.35">
      <c r="A2" s="197" t="s">
        <v>114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3259.2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2019-06-18T08:31:57Z</dcterms:modified>
</cp:coreProperties>
</file>